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.t/Downloads/"/>
    </mc:Choice>
  </mc:AlternateContent>
  <xr:revisionPtr revIDLastSave="0" documentId="13_ncr:1_{464BA666-E216-3D45-AF5A-AEFC9CC5764F}" xr6:coauthVersionLast="36" xr6:coauthVersionMax="36" xr10:uidLastSave="{00000000-0000-0000-0000-000000000000}"/>
  <bookViews>
    <workbookView xWindow="0" yWindow="460" windowWidth="25600" windowHeight="14180" xr2:uid="{00000000-000D-0000-FFFF-FFFF00000000}"/>
  </bookViews>
  <sheets>
    <sheet name="計算シート" sheetId="2" r:id="rId1"/>
    <sheet name="使い方" sheetId="3" r:id="rId2"/>
  </sheets>
  <definedNames>
    <definedName name="_xlnm.Print_Area" localSheetId="1">使い方!$A$1:$A$41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" i="2" l="1"/>
  <c r="G11" i="2" s="1"/>
  <c r="I25" i="2"/>
  <c r="H25" i="2"/>
  <c r="K25" i="2" s="1"/>
  <c r="L25" i="2" s="1"/>
  <c r="G25" i="2"/>
  <c r="F25" i="2"/>
  <c r="I21" i="2"/>
  <c r="H21" i="2"/>
  <c r="K21" i="2" s="1"/>
  <c r="L21" i="2" s="1"/>
  <c r="F21" i="2"/>
  <c r="G21" i="2" s="1"/>
  <c r="H15" i="2"/>
  <c r="K15" i="2" s="1"/>
  <c r="F15" i="2"/>
  <c r="G15" i="2" s="1"/>
  <c r="I15" i="2" l="1"/>
  <c r="L15" i="2"/>
  <c r="H11" i="2"/>
  <c r="K11" i="2" s="1"/>
  <c r="L11" i="2" s="1"/>
  <c r="I11" i="2" l="1"/>
</calcChain>
</file>

<file path=xl/sharedStrings.xml><?xml version="1.0" encoding="utf-8"?>
<sst xmlns="http://schemas.openxmlformats.org/spreadsheetml/2006/main" count="90" uniqueCount="46">
  <si>
    <t>関税込み</t>
  </si>
  <si>
    <t xml:space="preserve">《想定利益から算出する場合》		</t>
  </si>
  <si>
    <t>カテゴリ</t>
  </si>
  <si>
    <t>関税率</t>
  </si>
  <si>
    <t>本シートの使用方法については、シートタブ2枚目「使い方」に
詳しく記載しておりますのでご確認ください。</t>
  </si>
  <si>
    <t>③商品のジャンルを選択します。
　個人輸入の場合はセルA11、商用輸入の場合はセルA15が選択式になっているので、右端の▼をクリックして選択します。
　「一般」に含まれる商品は、衣類、バッグや財布などの小物類（レザー、ノンレザー）、レザーを使用していないシューズ、アクセサリーなどです。
　今回は例として、「一般」を選択します。</t>
  </si>
  <si>
    <t>⑨これで販売価格の計算ができました。
　個人輸入なら51400円、商用輸入なら54200円を販売価格にすることで、利益5000円を得ることができます。</t>
  </si>
  <si>
    <t xml:space="preserve">《販売価格から算出する場合》                </t>
  </si>
  <si>
    <t>×</t>
  </si>
  <si>
    <t>⑦為替レートを入力します。
　個人輸入の場合はセルD21、商用輸入の場合はセルD25に入力してください。
　実際の決済レートはクレジットカード会社の手数料なども含まれるため、その日の為替レート＋3円くらいにしておくと安心です。
　今回は例として、「135」と記入します。</t>
  </si>
  <si>
    <t>⑨これで販売価格の計算ができました。
　今回関税込みで計算したため、個人輸入でも商用輸入でも同じ販売価格で10480円の利益を得ることができます。</t>
  </si>
  <si>
    <t>一般</t>
  </si>
  <si>
    <t>BUYMA手数料</t>
  </si>
  <si>
    <t>革靴類</t>
  </si>
  <si>
    <t>時計</t>
  </si>
  <si>
    <t>《想定利益から算出する場合》</t>
  </si>
  <si>
    <t>個人輸入</t>
  </si>
  <si>
    <t>ジャンル</t>
  </si>
  <si>
    <t>仕入れ価格
（外国通貨）</t>
  </si>
  <si>
    <t>海外送料
（外国通貨）</t>
  </si>
  <si>
    <t>為替レート</t>
  </si>
  <si>
    <t>国内送料
（円）</t>
  </si>
  <si>
    <t>関税
（円）</t>
  </si>
  <si>
    <t>消費税（円）</t>
  </si>
  <si>
    <t>仕入れ原価
（円）</t>
  </si>
  <si>
    <t>BUYMA
手数料</t>
  </si>
  <si>
    <t>想定利益</t>
  </si>
  <si>
    <t>販売価格</t>
  </si>
  <si>
    <t>粗利率</t>
  </si>
  <si>
    <t>売上利益率</t>
  </si>
  <si>
    <t>商用輸入</t>
  </si>
  <si>
    <t>《販売価格から算出する場合》</t>
  </si>
  <si>
    <t>①関税の有無を選択します。
　セルA2が選択式になっているので、右端の▼をクリックして○（関税込み）または×（関税別）を選択してください。
　今回は例として、「×」（関税別）を選択します。</t>
    <phoneticPr fontId="10"/>
  </si>
  <si>
    <t>②BUYMA手数料の%を選択します。
　セルA4が選択式になっているので、右端の▼をクリックしてご自身の%に合わせて選択してください。
　今回は例として、「7.56」％を選択します。</t>
    <phoneticPr fontId="10"/>
  </si>
  <si>
    <t>④想定利益を入力します。
　個人輸入の場合はセルJ11、商用輸入の場合はセルJ15に得たい利益を入力してください。
　今回は例として5000円に設定します。</t>
    <phoneticPr fontId="10"/>
  </si>
  <si>
    <t>⑥海外送料を入力します。
　個人輸入の場合はセルC11、商用輸入の場合はセルC15に、外国通貨（$、£、€など）の金額を数字のみ入力してください。
　今回は例として、「25」と入力します。</t>
    <phoneticPr fontId="10"/>
  </si>
  <si>
    <t>⑦為替レートを入力します。個人輸入の場合はセルD11、商用輸入の場合はセルD15に入力してください。
　実際の決済レートはクレジットカード会社の手数料なども含まれるため、その日の為替レート＋3円くらいにしておくと安心です。
　今回は例として、135と入力します。</t>
    <phoneticPr fontId="10"/>
  </si>
  <si>
    <t>⑧国内送料を入力します。
　個人輸入の場合はセルE11、商用輸入の場合はセルE15に、日本円で数字のみ入力してください。
　今回は例として、「800」と記入します。</t>
    <phoneticPr fontId="10"/>
  </si>
  <si>
    <t>①関税の有無を選択します。
　セルA2が選択式になっているので、右端の▼をクリックして○（関税込み）または×（関税別）を選択してください。
　今回は例として、「○」（関税込み）を選択します。</t>
    <phoneticPr fontId="10"/>
  </si>
  <si>
    <t>④販売価格を入力します。
　個人輸入の場合はセルJ21、商用輸入の場合はセルJ25に理想とする販売価格を入力してください。
　今回は例として、「75000」と入力します。</t>
    <phoneticPr fontId="10"/>
  </si>
  <si>
    <t>⑤仕入れ価格を入力します。
　個人輸入の場合はセルB21、商用輸入の場合はセルB25に、外国通貨（$、£、€など）の金額を数字のみ入力してください。
　今回は例として、「400」と記入します。</t>
    <phoneticPr fontId="10"/>
  </si>
  <si>
    <t>⑥海外送料を入力します。
　個人輸入の場合はセルC21、商用輸入の場合はセルC25に、外国通貨（$、£、€など）の金額を数字のみ入力してください。
　今回は例として、「30」と記入します。</t>
    <phoneticPr fontId="10"/>
  </si>
  <si>
    <t>⑤仕入れ価格を入力します。
　個人輸入の場合はセルB11、商用輸入の場合はセルB15に、外国通貨（$、£、€など）の金額を数字のみ入力してください。
　今回は例として「250」と入力します。</t>
    <phoneticPr fontId="10"/>
  </si>
  <si>
    <t>⑧国内送料を入力します。
　個人輸入の場合はセルE21、商用輸入の場合はセルE25に、日本円で数字のみ入力してください。
　今回は例として、「800」と記入します。</t>
    <phoneticPr fontId="10"/>
  </si>
  <si>
    <t>※注意※
入力するのは濃いオレンジの項目（個人輸入の場合はB11、C11、D11、E11、J11、商用輸入の場合はB15、C15、D15、E15、J15）のみです。
薄いオレンジの項目（個人輸入の場合はF11、G11、H11、I11、K11、L11、商用輸入の場合はF15、G15、H15、I15、K15、L15）は関数が入っていますので、入力できないよう保護しております。</t>
    <rPh sb="0" eb="2">
      <t>ニュウリョk</t>
    </rPh>
    <phoneticPr fontId="10"/>
  </si>
  <si>
    <t>※注意※
入力するのは濃いオレンジの項目（個人輸入の場合はB21、C21、D21、E21、J21、商用輸入の場合はB25、C25、D25、E25、J25）のみです。
薄いオレンジの項目（個人輸入の場合はF21、G21、H21、I21、K21、L21、商用輸入の場合はF25、G25、H25、I25、K25、L25）は関数が入っていますので、入力できないよう保護しております。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</si>
</sst>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176" formatCode="0_ "/>
    <numFmt numFmtId="177" formatCode="0.0%"/>
  </numFmts>
  <fonts count="13">
    <font>
      <sz val="10"/>
      <color rgb="FF00000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color rgb="FF000000"/>
      <name val="MS PGothic"/>
      <family val="2"/>
      <charset val="128"/>
    </font>
    <font>
      <sz val="11"/>
      <color rgb="FF000000"/>
      <name val="MS PGothic"/>
      <family val="2"/>
      <charset val="128"/>
    </font>
    <font>
      <b/>
      <sz val="11"/>
      <color rgb="FF000000"/>
      <name val="MS PGothic"/>
      <family val="2"/>
      <charset val="128"/>
    </font>
    <font>
      <sz val="6"/>
      <name val="Tsukushi A Round Gothic Bold"/>
      <family val="3"/>
      <charset val="128"/>
    </font>
    <font>
      <b/>
      <sz val="16"/>
      <name val="Arial"/>
      <family val="2"/>
    </font>
    <font>
      <sz val="1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93C47D"/>
        <bgColor rgb="FF93C47D"/>
      </patternFill>
    </fill>
    <fill>
      <patternFill patternType="solid">
        <fgColor rgb="FFFFF2CC"/>
        <bgColor rgb="FFFFF2CC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 applyFont="1" applyAlignme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2" fillId="0" borderId="3" xfId="0" applyFont="1" applyBorder="1" applyAlignment="1"/>
    <xf numFmtId="0" fontId="2" fillId="0" borderId="3" xfId="0" applyFont="1" applyBorder="1" applyAlignment="1">
      <alignment wrapText="1"/>
    </xf>
    <xf numFmtId="0" fontId="2" fillId="0" borderId="7" xfId="0" applyFont="1" applyBorder="1" applyAlignment="1"/>
    <xf numFmtId="0" fontId="4" fillId="0" borderId="0" xfId="0" applyFont="1"/>
    <xf numFmtId="0" fontId="1" fillId="0" borderId="1" xfId="0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/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5" fontId="7" fillId="5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5" fontId="7" fillId="6" borderId="1" xfId="0" applyNumberFormat="1" applyFont="1" applyFill="1" applyBorder="1" applyAlignment="1">
      <alignment horizontal="center" vertical="center" wrapText="1"/>
    </xf>
    <xf numFmtId="176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vertical="center"/>
    </xf>
    <xf numFmtId="177" fontId="8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7" borderId="0" xfId="0" applyFont="1" applyFill="1" applyAlignment="1">
      <alignment vertical="center"/>
    </xf>
    <xf numFmtId="0" fontId="9" fillId="5" borderId="1" xfId="0" applyFont="1" applyFill="1" applyBorder="1" applyAlignment="1">
      <alignment vertical="center"/>
    </xf>
    <xf numFmtId="176" fontId="7" fillId="5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0" fillId="0" borderId="0" xfId="0" applyFont="1" applyFill="1" applyAlignment="1"/>
    <xf numFmtId="0" fontId="2" fillId="0" borderId="7" xfId="0" applyFont="1" applyBorder="1" applyAlignment="1">
      <alignment wrapText="1"/>
    </xf>
    <xf numFmtId="0" fontId="2" fillId="0" borderId="12" xfId="0" applyFont="1" applyBorder="1" applyAlignment="1"/>
    <xf numFmtId="0" fontId="11" fillId="2" borderId="1" xfId="0" applyFont="1" applyFill="1" applyBorder="1" applyAlignment="1"/>
    <xf numFmtId="0" fontId="12" fillId="0" borderId="2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2" fillId="0" borderId="7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0" fontId="1" fillId="0" borderId="1" xfId="0" applyFont="1" applyBorder="1" applyAlignment="1" applyProtection="1">
      <alignment horizontal="center"/>
      <protection locked="0"/>
    </xf>
    <xf numFmtId="10" fontId="1" fillId="0" borderId="1" xfId="0" applyNumberFormat="1" applyFont="1" applyBorder="1" applyAlignment="1" applyProtection="1">
      <alignment horizontal="center"/>
      <protection locked="0"/>
    </xf>
    <xf numFmtId="0" fontId="8" fillId="7" borderId="1" xfId="0" applyFont="1" applyFill="1" applyBorder="1" applyAlignment="1" applyProtection="1">
      <alignment vertical="center"/>
      <protection locked="0"/>
    </xf>
    <xf numFmtId="3" fontId="8" fillId="7" borderId="1" xfId="0" applyNumberFormat="1" applyFont="1" applyFill="1" applyBorder="1" applyAlignment="1" applyProtection="1">
      <alignment vertical="center"/>
      <protection locked="0"/>
    </xf>
    <xf numFmtId="3" fontId="8" fillId="0" borderId="1" xfId="0" applyNumberFormat="1" applyFont="1" applyBorder="1" applyAlignment="1" applyProtection="1">
      <alignment vertical="center"/>
      <protection locked="0"/>
    </xf>
    <xf numFmtId="0" fontId="5" fillId="0" borderId="0" xfId="0" applyFont="1" applyAlignment="1"/>
    <xf numFmtId="0" fontId="0" fillId="0" borderId="0" xfId="0" applyFont="1" applyAlignment="1"/>
    <xf numFmtId="0" fontId="3" fillId="4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0" xfId="0" applyFont="1" applyBorder="1" applyAlignment="1">
      <alignment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</xdr:row>
      <xdr:rowOff>85725</xdr:rowOff>
    </xdr:from>
    <xdr:ext cx="3390900" cy="1133475"/>
    <xdr:pic>
      <xdr:nvPicPr>
        <xdr:cNvPr id="2" name="image1.png" title="画像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18</xdr:row>
      <xdr:rowOff>152400</xdr:rowOff>
    </xdr:from>
    <xdr:ext cx="7677150" cy="1752600"/>
    <xdr:pic>
      <xdr:nvPicPr>
        <xdr:cNvPr id="3" name="image2.png" title="画像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16</xdr:row>
      <xdr:rowOff>104775</xdr:rowOff>
    </xdr:from>
    <xdr:ext cx="7686675" cy="1762125"/>
    <xdr:pic>
      <xdr:nvPicPr>
        <xdr:cNvPr id="4" name="image3.png" title="画像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14</xdr:row>
      <xdr:rowOff>95250</xdr:rowOff>
    </xdr:from>
    <xdr:ext cx="7724775" cy="1771650"/>
    <xdr:pic>
      <xdr:nvPicPr>
        <xdr:cNvPr id="5" name="image5.png" title="画像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12</xdr:row>
      <xdr:rowOff>104775</xdr:rowOff>
    </xdr:from>
    <xdr:ext cx="7715250" cy="1790700"/>
    <xdr:pic>
      <xdr:nvPicPr>
        <xdr:cNvPr id="6" name="image4.png" title="画像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10</xdr:row>
      <xdr:rowOff>104775</xdr:rowOff>
    </xdr:from>
    <xdr:ext cx="7696200" cy="1762125"/>
    <xdr:pic>
      <xdr:nvPicPr>
        <xdr:cNvPr id="7" name="image7.png" title="画像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23</xdr:row>
      <xdr:rowOff>19050</xdr:rowOff>
    </xdr:from>
    <xdr:ext cx="3581400" cy="1200150"/>
    <xdr:pic>
      <xdr:nvPicPr>
        <xdr:cNvPr id="8" name="image6.png" title="画像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25</xdr:row>
      <xdr:rowOff>57150</xdr:rowOff>
    </xdr:from>
    <xdr:ext cx="3695700" cy="1781175"/>
    <xdr:pic>
      <xdr:nvPicPr>
        <xdr:cNvPr id="9" name="image9.png" title="画像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4</xdr:row>
      <xdr:rowOff>66675</xdr:rowOff>
    </xdr:from>
    <xdr:ext cx="4391025" cy="2057400"/>
    <xdr:pic>
      <xdr:nvPicPr>
        <xdr:cNvPr id="10" name="image8.png" title="画像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8</xdr:row>
      <xdr:rowOff>152400</xdr:rowOff>
    </xdr:from>
    <xdr:ext cx="7524750" cy="1685925"/>
    <xdr:pic>
      <xdr:nvPicPr>
        <xdr:cNvPr id="11" name="image10.png" title="画像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6</xdr:row>
      <xdr:rowOff>85725</xdr:rowOff>
    </xdr:from>
    <xdr:ext cx="7543800" cy="1743075"/>
    <xdr:pic>
      <xdr:nvPicPr>
        <xdr:cNvPr id="12" name="image11.png" title="画像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27</xdr:row>
      <xdr:rowOff>142875</xdr:rowOff>
    </xdr:from>
    <xdr:ext cx="7677150" cy="1704975"/>
    <xdr:pic>
      <xdr:nvPicPr>
        <xdr:cNvPr id="13" name="image12.png" title="画像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29</xdr:row>
      <xdr:rowOff>47625</xdr:rowOff>
    </xdr:from>
    <xdr:ext cx="7610475" cy="1724025"/>
    <xdr:pic>
      <xdr:nvPicPr>
        <xdr:cNvPr id="14" name="image14.png" title="画像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31</xdr:row>
      <xdr:rowOff>104775</xdr:rowOff>
    </xdr:from>
    <xdr:ext cx="7658100" cy="1733550"/>
    <xdr:pic>
      <xdr:nvPicPr>
        <xdr:cNvPr id="15" name="image13.png" title="画像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33</xdr:row>
      <xdr:rowOff>66675</xdr:rowOff>
    </xdr:from>
    <xdr:ext cx="7629525" cy="1704975"/>
    <xdr:pic>
      <xdr:nvPicPr>
        <xdr:cNvPr id="16" name="image16.png" title="画像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35</xdr:row>
      <xdr:rowOff>85725</xdr:rowOff>
    </xdr:from>
    <xdr:ext cx="7658100" cy="1724025"/>
    <xdr:pic>
      <xdr:nvPicPr>
        <xdr:cNvPr id="17" name="image15.png" title="画像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37</xdr:row>
      <xdr:rowOff>123825</xdr:rowOff>
    </xdr:from>
    <xdr:ext cx="7629525" cy="1704975"/>
    <xdr:pic>
      <xdr:nvPicPr>
        <xdr:cNvPr id="18" name="image17.png" title="画像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39</xdr:row>
      <xdr:rowOff>123825</xdr:rowOff>
    </xdr:from>
    <xdr:ext cx="7581900" cy="1704975"/>
    <xdr:pic>
      <xdr:nvPicPr>
        <xdr:cNvPr id="19" name="image18.png" title="画像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5"/>
  <sheetViews>
    <sheetView tabSelected="1" zoomScaleNormal="100" zoomScaleSheetLayoutView="100" workbookViewId="0">
      <selection activeCell="A2" sqref="A2"/>
    </sheetView>
  </sheetViews>
  <sheetFormatPr baseColWidth="10" defaultColWidth="14.5" defaultRowHeight="15.75" customHeight="1"/>
  <cols>
    <col min="1" max="1" width="13.33203125" customWidth="1"/>
    <col min="2" max="6" width="12.33203125" customWidth="1"/>
    <col min="7" max="7" width="11.6640625" customWidth="1"/>
    <col min="8" max="12" width="12.33203125" customWidth="1"/>
    <col min="13" max="13" width="11.1640625" customWidth="1"/>
    <col min="14" max="32" width="9.1640625" customWidth="1"/>
    <col min="33" max="33" width="9.1640625" hidden="1" customWidth="1"/>
  </cols>
  <sheetData>
    <row r="1" spans="1:33" ht="14.25" customHeight="1">
      <c r="A1" s="1" t="s">
        <v>0</v>
      </c>
      <c r="B1" s="2"/>
      <c r="C1" s="1" t="s">
        <v>2</v>
      </c>
      <c r="D1" s="1" t="s">
        <v>3</v>
      </c>
      <c r="G1" s="41" t="s">
        <v>4</v>
      </c>
      <c r="H1" s="42"/>
      <c r="I1" s="42"/>
      <c r="J1" s="42"/>
      <c r="K1" s="43"/>
      <c r="AB1" s="7"/>
      <c r="AC1" s="7"/>
      <c r="AD1" s="7"/>
      <c r="AE1" s="7"/>
      <c r="AF1" s="7"/>
      <c r="AG1" s="7"/>
    </row>
    <row r="2" spans="1:33" ht="14.25" customHeight="1">
      <c r="A2" s="34" t="s">
        <v>8</v>
      </c>
      <c r="B2" s="2"/>
      <c r="C2" s="8" t="s">
        <v>11</v>
      </c>
      <c r="D2" s="9">
        <v>0.1</v>
      </c>
      <c r="G2" s="44"/>
      <c r="H2" s="45"/>
      <c r="I2" s="45"/>
      <c r="J2" s="45"/>
      <c r="K2" s="46"/>
      <c r="AB2" s="7"/>
      <c r="AC2" s="7"/>
      <c r="AD2" s="7"/>
      <c r="AE2" s="7"/>
      <c r="AF2" s="7"/>
      <c r="AG2" s="7"/>
    </row>
    <row r="3" spans="1:33" ht="14.25" customHeight="1">
      <c r="A3" s="1" t="s">
        <v>12</v>
      </c>
      <c r="B3" s="2"/>
      <c r="C3" s="8" t="s">
        <v>13</v>
      </c>
      <c r="D3" s="9">
        <v>0.3</v>
      </c>
      <c r="AB3" s="7"/>
      <c r="AC3" s="7"/>
      <c r="AD3" s="7"/>
      <c r="AE3" s="7"/>
      <c r="AF3" s="7"/>
      <c r="AG3" s="7"/>
    </row>
    <row r="4" spans="1:33" ht="14.25" customHeight="1">
      <c r="A4" s="35">
        <v>7.5600000000000001E-2</v>
      </c>
      <c r="B4" s="2"/>
      <c r="C4" s="8" t="s">
        <v>14</v>
      </c>
      <c r="D4" s="9">
        <v>0</v>
      </c>
      <c r="AB4" s="7"/>
      <c r="AC4" s="7"/>
      <c r="AD4" s="7"/>
      <c r="AE4" s="7"/>
      <c r="AF4" s="7"/>
      <c r="AG4" s="7"/>
    </row>
    <row r="5" spans="1:33" ht="14.25" customHeight="1">
      <c r="AB5" s="7"/>
      <c r="AC5" s="7"/>
      <c r="AD5" s="7"/>
      <c r="AE5" s="7"/>
      <c r="AF5" s="7"/>
      <c r="AG5" s="7"/>
    </row>
    <row r="6" spans="1:33" ht="14.25" customHeight="1">
      <c r="AB6" s="7"/>
      <c r="AC6" s="7"/>
      <c r="AD6" s="7"/>
      <c r="AE6" s="7"/>
      <c r="AF6" s="7"/>
      <c r="AG6" s="7"/>
    </row>
    <row r="7" spans="1:33" ht="14.25" customHeight="1">
      <c r="AB7" s="7"/>
      <c r="AC7" s="7"/>
      <c r="AD7" s="7"/>
      <c r="AE7" s="7"/>
      <c r="AF7" s="7"/>
      <c r="AG7" s="7"/>
    </row>
    <row r="8" spans="1:33" ht="27" customHeight="1">
      <c r="A8" s="39" t="s">
        <v>15</v>
      </c>
      <c r="B8" s="40"/>
      <c r="C8" s="40"/>
      <c r="AB8" s="7"/>
      <c r="AC8" s="7"/>
      <c r="AD8" s="7"/>
      <c r="AE8" s="7"/>
      <c r="AF8" s="7"/>
      <c r="AG8" s="7"/>
    </row>
    <row r="9" spans="1:33" ht="14.25" customHeight="1">
      <c r="A9" s="10" t="s">
        <v>16</v>
      </c>
      <c r="AB9" s="7"/>
      <c r="AC9" s="7"/>
      <c r="AD9" s="7"/>
      <c r="AE9" s="7"/>
      <c r="AF9" s="7"/>
      <c r="AG9" s="7"/>
    </row>
    <row r="10" spans="1:33" ht="29.25" customHeight="1">
      <c r="A10" s="11" t="s">
        <v>17</v>
      </c>
      <c r="B10" s="12" t="s">
        <v>18</v>
      </c>
      <c r="C10" s="12" t="s">
        <v>19</v>
      </c>
      <c r="D10" s="11" t="s">
        <v>20</v>
      </c>
      <c r="E10" s="13" t="s">
        <v>21</v>
      </c>
      <c r="F10" s="14" t="s">
        <v>22</v>
      </c>
      <c r="G10" s="14" t="s">
        <v>23</v>
      </c>
      <c r="H10" s="15" t="s">
        <v>24</v>
      </c>
      <c r="I10" s="15" t="s">
        <v>25</v>
      </c>
      <c r="J10" s="13" t="s">
        <v>26</v>
      </c>
      <c r="K10" s="16" t="s">
        <v>27</v>
      </c>
      <c r="L10" s="17" t="s">
        <v>28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 t="s">
        <v>29</v>
      </c>
    </row>
    <row r="11" spans="1:33" ht="17.25" customHeight="1">
      <c r="A11" s="36" t="s">
        <v>11</v>
      </c>
      <c r="B11" s="37"/>
      <c r="C11" s="37"/>
      <c r="D11" s="37"/>
      <c r="E11" s="37"/>
      <c r="F11" s="18" t="str">
        <f>IF(B11="","",IF(A2="○",0,IF(AND(A11="一般",(B11*0.6+C11)*D11*0.3&lt;4300),4300,ROUNDUP((B11*0.6+C11)*D11*VLOOKUP(A11,C2:D4,2,0),-2))))</f>
        <v/>
      </c>
      <c r="G11" s="18" t="str">
        <f>IF(F11="","",IF(A2="○",0, ROUNDUP(((B11*0.6+C11)*D11+F11)*0.08,-2)))</f>
        <v/>
      </c>
      <c r="H11" s="18" t="str">
        <f>IF(C11="","",SUM(B11:C11)*D11+F11+G11+E11)</f>
        <v/>
      </c>
      <c r="I11" s="18" t="e">
        <f>K11*A4</f>
        <v>#VALUE!</v>
      </c>
      <c r="J11" s="37"/>
      <c r="K11" s="18" t="str">
        <f>IF(H11="","",ROUNDUP((H11+J11)/(1-A4),-2))</f>
        <v/>
      </c>
      <c r="L11" s="19" t="str">
        <f>IF(K11="","",J11/K11)</f>
        <v/>
      </c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>
        <v>0.19047619047619047</v>
      </c>
    </row>
    <row r="12" spans="1:33" ht="13.5" customHeight="1">
      <c r="A12" s="21"/>
      <c r="B12" s="24"/>
      <c r="C12" s="24"/>
      <c r="D12" s="24"/>
      <c r="E12" s="24"/>
      <c r="F12" s="24"/>
      <c r="G12" s="24"/>
      <c r="H12" s="25"/>
      <c r="I12" s="24"/>
      <c r="J12" s="24"/>
      <c r="K12" s="24"/>
      <c r="L12" s="25"/>
      <c r="M12" s="25"/>
    </row>
    <row r="13" spans="1:33" ht="13.5" customHeight="1">
      <c r="A13" s="22" t="s">
        <v>30</v>
      </c>
      <c r="B13" s="24"/>
      <c r="C13" s="24"/>
      <c r="D13" s="24"/>
      <c r="E13" s="24"/>
      <c r="F13" s="24"/>
      <c r="G13" s="24"/>
      <c r="H13" s="25"/>
      <c r="I13" s="24"/>
      <c r="J13" s="24"/>
      <c r="K13" s="24"/>
      <c r="L13" s="24"/>
      <c r="M13" s="24"/>
    </row>
    <row r="14" spans="1:33" ht="29.25" customHeight="1">
      <c r="A14" s="11" t="s">
        <v>17</v>
      </c>
      <c r="B14" s="12" t="s">
        <v>18</v>
      </c>
      <c r="C14" s="12" t="s">
        <v>19</v>
      </c>
      <c r="D14" s="11" t="s">
        <v>20</v>
      </c>
      <c r="E14" s="13" t="s">
        <v>21</v>
      </c>
      <c r="F14" s="14" t="s">
        <v>22</v>
      </c>
      <c r="G14" s="14" t="s">
        <v>23</v>
      </c>
      <c r="H14" s="15" t="s">
        <v>24</v>
      </c>
      <c r="I14" s="15" t="s">
        <v>25</v>
      </c>
      <c r="J14" s="13" t="s">
        <v>26</v>
      </c>
      <c r="K14" s="16" t="s">
        <v>27</v>
      </c>
      <c r="L14" s="17" t="s">
        <v>28</v>
      </c>
      <c r="M14" s="24"/>
    </row>
    <row r="15" spans="1:33" ht="17.25" customHeight="1">
      <c r="A15" s="36" t="s">
        <v>11</v>
      </c>
      <c r="B15" s="37"/>
      <c r="C15" s="37"/>
      <c r="D15" s="37"/>
      <c r="E15" s="37"/>
      <c r="F15" s="18" t="str">
        <f>IF(B15="","",IF(A2="○",0,IF(AND(A15="一般",(B15*1+C15)*D15*0.3&lt;4300),4300,ROUNDUP((B15*1+C15)*D15*VLOOKUP(A15,C2:D4,2,0),-2))))</f>
        <v/>
      </c>
      <c r="G15" s="18" t="str">
        <f>IF(F15="","",IF(A2="○",0, ROUNDUP(((B15*1+C15)*D15+F15)*0.08,-2)))</f>
        <v/>
      </c>
      <c r="H15" s="18" t="str">
        <f>IF(C15="","",SUM(B15:C15)*D15+F15+G15+E15)</f>
        <v/>
      </c>
      <c r="I15" s="18" t="e">
        <f>K15*A4</f>
        <v>#VALUE!</v>
      </c>
      <c r="J15" s="38"/>
      <c r="K15" s="18" t="str">
        <f>IF(H15="","",ROUNDUP((H15+J15)/0.9244,-2))</f>
        <v/>
      </c>
      <c r="L15" s="19" t="str">
        <f>IF(K15="","",J15/K15)</f>
        <v/>
      </c>
      <c r="M15" s="24"/>
    </row>
    <row r="16" spans="1:33" ht="13.5" customHeight="1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</row>
    <row r="17" spans="1:13" ht="13.5" customHeight="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4"/>
    </row>
    <row r="18" spans="1:13" ht="23.25" customHeight="1">
      <c r="A18" s="39" t="s">
        <v>31</v>
      </c>
      <c r="B18" s="40"/>
      <c r="C18" s="40"/>
      <c r="M18" s="24"/>
    </row>
    <row r="19" spans="1:13" ht="13.5" customHeight="1">
      <c r="A19" s="10" t="s">
        <v>16</v>
      </c>
      <c r="M19" s="24"/>
    </row>
    <row r="20" spans="1:13" ht="29.25" customHeight="1">
      <c r="A20" s="11" t="s">
        <v>17</v>
      </c>
      <c r="B20" s="12" t="s">
        <v>18</v>
      </c>
      <c r="C20" s="12" t="s">
        <v>19</v>
      </c>
      <c r="D20" s="11" t="s">
        <v>20</v>
      </c>
      <c r="E20" s="13" t="s">
        <v>21</v>
      </c>
      <c r="F20" s="14" t="s">
        <v>22</v>
      </c>
      <c r="G20" s="14" t="s">
        <v>23</v>
      </c>
      <c r="H20" s="15" t="s">
        <v>24</v>
      </c>
      <c r="I20" s="15" t="s">
        <v>25</v>
      </c>
      <c r="J20" s="23" t="s">
        <v>27</v>
      </c>
      <c r="K20" s="15" t="s">
        <v>26</v>
      </c>
      <c r="L20" s="17" t="s">
        <v>28</v>
      </c>
      <c r="M20" s="24"/>
    </row>
    <row r="21" spans="1:13" ht="17.25" customHeight="1">
      <c r="A21" s="36" t="s">
        <v>11</v>
      </c>
      <c r="B21" s="37"/>
      <c r="C21" s="37"/>
      <c r="D21" s="37"/>
      <c r="E21" s="37"/>
      <c r="F21" s="18" t="str">
        <f>IF(B21="","",IF(A2="○",0,IF(AND(A21="一般",(B21*0.6+C21)*D21*0.3&lt;4300),4300,ROUNDUP((B21*0.6+C21)*D21*VLOOKUP(A21,C2:D4,2,0),-2))))</f>
        <v/>
      </c>
      <c r="G21" s="18" t="str">
        <f>IF(F21="","",IF(A2="○",0, ROUNDUP(((B21*0.6+C21)*D21+F21)*0.08,-2)))</f>
        <v/>
      </c>
      <c r="H21" s="18" t="str">
        <f>IF(C21="","",SUM(B21:C21)*D21+F21+G21+E21)</f>
        <v/>
      </c>
      <c r="I21" s="18">
        <f>J21*A4</f>
        <v>0</v>
      </c>
      <c r="J21" s="38"/>
      <c r="K21" s="18" t="e">
        <f>J21-(H21+I21)</f>
        <v>#VALUE!</v>
      </c>
      <c r="L21" s="19" t="e">
        <f>IF(K21="","",K21/J21)</f>
        <v>#VALUE!</v>
      </c>
      <c r="M21" s="24"/>
    </row>
    <row r="22" spans="1:13" ht="13.5" customHeight="1">
      <c r="A22" s="21"/>
      <c r="B22" s="24"/>
      <c r="C22" s="24"/>
      <c r="D22" s="24"/>
      <c r="E22" s="24"/>
      <c r="F22" s="24"/>
      <c r="G22" s="24"/>
      <c r="H22" s="25"/>
      <c r="I22" s="24"/>
      <c r="J22" s="24"/>
      <c r="K22" s="24"/>
      <c r="L22" s="25"/>
      <c r="M22" s="24"/>
    </row>
    <row r="23" spans="1:13" ht="13.5" customHeight="1">
      <c r="A23" s="22" t="s">
        <v>30</v>
      </c>
      <c r="B23" s="24"/>
      <c r="C23" s="24"/>
      <c r="D23" s="24"/>
      <c r="E23" s="24"/>
      <c r="F23" s="24"/>
      <c r="G23" s="24"/>
      <c r="H23" s="25"/>
      <c r="I23" s="24"/>
      <c r="J23" s="24"/>
      <c r="K23" s="24"/>
      <c r="L23" s="24"/>
      <c r="M23" s="24"/>
    </row>
    <row r="24" spans="1:13" ht="29.25" customHeight="1">
      <c r="A24" s="11" t="s">
        <v>17</v>
      </c>
      <c r="B24" s="12" t="s">
        <v>18</v>
      </c>
      <c r="C24" s="12" t="s">
        <v>19</v>
      </c>
      <c r="D24" s="11" t="s">
        <v>20</v>
      </c>
      <c r="E24" s="13" t="s">
        <v>21</v>
      </c>
      <c r="F24" s="14" t="s">
        <v>22</v>
      </c>
      <c r="G24" s="14" t="s">
        <v>23</v>
      </c>
      <c r="H24" s="15" t="s">
        <v>24</v>
      </c>
      <c r="I24" s="15" t="s">
        <v>25</v>
      </c>
      <c r="J24" s="23" t="s">
        <v>27</v>
      </c>
      <c r="K24" s="15" t="s">
        <v>26</v>
      </c>
      <c r="L24" s="17" t="s">
        <v>28</v>
      </c>
      <c r="M24" s="24"/>
    </row>
    <row r="25" spans="1:13" ht="17.25" customHeight="1">
      <c r="A25" s="36" t="s">
        <v>11</v>
      </c>
      <c r="B25" s="37"/>
      <c r="C25" s="37"/>
      <c r="D25" s="37"/>
      <c r="E25" s="37"/>
      <c r="F25" s="18" t="str">
        <f>IF(B25="","",IF(A2="○",0,IF(AND(A25="一般",(B25*1+C25)*D25*0.3&lt;4300),4300,ROUNDUP((B25*1+C25)*D25*VLOOKUP(A25,C2:D4,2,0),-2))))</f>
        <v/>
      </c>
      <c r="G25" s="18" t="str">
        <f>IF(F25="","",IF(A2="○",0, ROUNDUP(((B25*1+C25)*D25+F25)*0.08,-2)))</f>
        <v/>
      </c>
      <c r="H25" s="18" t="str">
        <f>IF(C25="","",SUM(B25:C25)*D25+F25+G25+E25)</f>
        <v/>
      </c>
      <c r="I25" s="18">
        <f>J25*A4</f>
        <v>0</v>
      </c>
      <c r="J25" s="38"/>
      <c r="K25" s="18" t="e">
        <f>J25-(H25+I25)</f>
        <v>#VALUE!</v>
      </c>
      <c r="L25" s="19" t="e">
        <f>IF(K25="","",K25/J25)</f>
        <v>#VALUE!</v>
      </c>
      <c r="M25" s="24"/>
    </row>
  </sheetData>
  <sheetProtection password="CC75" sheet="1" objects="1" scenarios="1" selectLockedCells="1"/>
  <mergeCells count="3">
    <mergeCell ref="A8:C8"/>
    <mergeCell ref="A18:C18"/>
    <mergeCell ref="G1:K2"/>
  </mergeCells>
  <phoneticPr fontId="10"/>
  <dataValidations count="3">
    <dataValidation type="list" allowBlank="1" sqref="A2" xr:uid="{00000000-0002-0000-0000-000000000000}">
      <formula1>"○,×"</formula1>
    </dataValidation>
    <dataValidation type="list" allowBlank="1" sqref="A4" xr:uid="{00000000-0002-0000-0000-000001000000}">
      <formula1>"5.4%,5.94%,6.48%,7.02%,7.56%"</formula1>
    </dataValidation>
    <dataValidation type="list" allowBlank="1" showInputMessage="1" prompt=" - " sqref="A11 A15 A21 A25" xr:uid="{00000000-0002-0000-0000-000002000000}">
      <formula1>$C$2:$C$4</formula1>
    </dataValidation>
  </dataValidations>
  <pageMargins left="0.70866141732283472" right="0.70866141732283472" top="0.74803149606299213" bottom="0.74803149606299213" header="0" footer="0"/>
  <pageSetup scale="83" orientation="landscape" r:id="rId1"/>
  <headerFooter>
    <oddFooter>&amp;CCopyright © 2018 | Shoppersplus All rights reserved.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41"/>
  <sheetViews>
    <sheetView zoomScaleNormal="100" zoomScaleSheetLayoutView="90" workbookViewId="0">
      <selection activeCell="A41" sqref="A41"/>
    </sheetView>
  </sheetViews>
  <sheetFormatPr baseColWidth="10" defaultColWidth="14.5" defaultRowHeight="15.75" customHeight="1"/>
  <cols>
    <col min="1" max="1" width="154.6640625" customWidth="1"/>
  </cols>
  <sheetData>
    <row r="1" spans="1:1" ht="20">
      <c r="A1" s="28" t="s">
        <v>1</v>
      </c>
    </row>
    <row r="2" spans="1:1" ht="54">
      <c r="A2" s="29" t="s">
        <v>32</v>
      </c>
    </row>
    <row r="3" spans="1:1" ht="112.5" customHeight="1">
      <c r="A3" s="3"/>
    </row>
    <row r="4" spans="1:1" ht="54">
      <c r="A4" s="29" t="s">
        <v>33</v>
      </c>
    </row>
    <row r="5" spans="1:1" ht="180" customHeight="1">
      <c r="A5" s="3"/>
    </row>
    <row r="6" spans="1:1" ht="72">
      <c r="A6" s="29" t="s">
        <v>5</v>
      </c>
    </row>
    <row r="7" spans="1:1" ht="160.5" customHeight="1">
      <c r="A7" s="3"/>
    </row>
    <row r="8" spans="1:1" ht="54">
      <c r="A8" s="29" t="s">
        <v>34</v>
      </c>
    </row>
    <row r="9" spans="1:1" ht="154.5" customHeight="1">
      <c r="A9" s="4"/>
    </row>
    <row r="10" spans="1:1" ht="54">
      <c r="A10" s="29" t="s">
        <v>42</v>
      </c>
    </row>
    <row r="11" spans="1:1" ht="154.5" customHeight="1">
      <c r="A11" s="4"/>
    </row>
    <row r="12" spans="1:1" ht="54">
      <c r="A12" s="29" t="s">
        <v>35</v>
      </c>
    </row>
    <row r="13" spans="1:1" ht="159.75" customHeight="1">
      <c r="A13" s="4"/>
    </row>
    <row r="14" spans="1:1" ht="54">
      <c r="A14" s="29" t="s">
        <v>36</v>
      </c>
    </row>
    <row r="15" spans="1:1" ht="159.75" customHeight="1">
      <c r="A15" s="5"/>
    </row>
    <row r="16" spans="1:1" ht="54">
      <c r="A16" s="29" t="s">
        <v>37</v>
      </c>
    </row>
    <row r="17" spans="1:1" ht="159" customHeight="1">
      <c r="A17" s="4"/>
    </row>
    <row r="18" spans="1:1" ht="36">
      <c r="A18" s="29" t="s">
        <v>6</v>
      </c>
    </row>
    <row r="19" spans="1:1" ht="162" customHeight="1">
      <c r="A19" s="5"/>
    </row>
    <row r="20" spans="1:1" ht="72">
      <c r="A20" s="30" t="s">
        <v>44</v>
      </c>
    </row>
    <row r="21" spans="1:1" ht="41.25" customHeight="1"/>
    <row r="22" spans="1:1" ht="20">
      <c r="A22" s="28" t="s">
        <v>7</v>
      </c>
    </row>
    <row r="23" spans="1:1" ht="54">
      <c r="A23" s="31" t="s">
        <v>38</v>
      </c>
    </row>
    <row r="24" spans="1:1" ht="110.25" customHeight="1">
      <c r="A24" s="4"/>
    </row>
    <row r="25" spans="1:1" ht="54">
      <c r="A25" s="29" t="s">
        <v>33</v>
      </c>
    </row>
    <row r="26" spans="1:1" ht="158.25" customHeight="1">
      <c r="A26" s="4"/>
    </row>
    <row r="27" spans="1:1" ht="72">
      <c r="A27" s="29" t="s">
        <v>5</v>
      </c>
    </row>
    <row r="28" spans="1:1" ht="162.75" customHeight="1">
      <c r="A28" s="5"/>
    </row>
    <row r="29" spans="1:1" ht="54">
      <c r="A29" s="29" t="s">
        <v>39</v>
      </c>
    </row>
    <row r="30" spans="1:1" ht="155.25" customHeight="1">
      <c r="A30" s="4"/>
    </row>
    <row r="31" spans="1:1" ht="54">
      <c r="A31" s="29" t="s">
        <v>40</v>
      </c>
    </row>
    <row r="32" spans="1:1" ht="156" customHeight="1">
      <c r="A32" s="6"/>
    </row>
    <row r="33" spans="1:1" ht="54">
      <c r="A33" s="32" t="s">
        <v>41</v>
      </c>
    </row>
    <row r="34" spans="1:1" ht="155.25" customHeight="1">
      <c r="A34" s="27"/>
    </row>
    <row r="35" spans="1:1" ht="72">
      <c r="A35" s="31" t="s">
        <v>9</v>
      </c>
    </row>
    <row r="36" spans="1:1" ht="151.5" customHeight="1">
      <c r="A36" s="26"/>
    </row>
    <row r="37" spans="1:1" ht="54">
      <c r="A37" s="32" t="s">
        <v>43</v>
      </c>
    </row>
    <row r="38" spans="1:1" ht="152.25" customHeight="1">
      <c r="A38" s="27"/>
    </row>
    <row r="39" spans="1:1" ht="34">
      <c r="A39" s="26" t="s">
        <v>10</v>
      </c>
    </row>
    <row r="40" spans="1:1" ht="164.25" customHeight="1">
      <c r="A40" s="4"/>
    </row>
    <row r="41" spans="1:1" ht="72">
      <c r="A41" s="33" t="s">
        <v>45</v>
      </c>
    </row>
  </sheetData>
  <sheetProtection algorithmName="SHA-512" hashValue="iUHmcd1xMa1O5mZguzean/8fiLCwAf4PrfN1aCqbjHiJCNcDxUB+Edobj31QK53tW/A8oxMpKcXmeXg63In4mg==" saltValue="KQYzAxOuSqC2PpJm4JG8dw==" spinCount="100000" sheet="1" objects="1" scenarios="1"/>
  <phoneticPr fontId="10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計算シート</vt:lpstr>
      <vt:lpstr>使い方</vt:lpstr>
      <vt:lpstr>使い方!Print_Area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2018-09-30T03:16:12Z</cp:lastPrinted>
  <dcterms:modified xsi:type="dcterms:W3CDTF">2018-09-30T22:32:47Z</dcterms:modified>
</cp:coreProperties>
</file>